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27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<sst xmlns="http://schemas.openxmlformats.org/spreadsheetml/2006/main" count="63" uniqueCount="38">
  <si>
    <t>IFTA Interest</t>
  </si>
  <si>
    <t>Concepts in Calculations</t>
  </si>
  <si>
    <t>Interest</t>
  </si>
  <si>
    <t>1q2011</t>
  </si>
  <si>
    <t>2q2011</t>
  </si>
  <si>
    <t>3q2011</t>
  </si>
  <si>
    <t>4q2011</t>
  </si>
  <si>
    <t>1q2012</t>
  </si>
  <si>
    <t>2q2012</t>
  </si>
  <si>
    <t>3q2012</t>
  </si>
  <si>
    <t>4q2012</t>
  </si>
  <si>
    <t>to 12/31/13</t>
  </si>
  <si>
    <t>Net Due</t>
  </si>
  <si>
    <t xml:space="preserve"> </t>
  </si>
  <si>
    <t>Total Interest</t>
  </si>
  <si>
    <t>Interest Rate</t>
  </si>
  <si>
    <t>Based on One Jurisdiction's Audit Findings</t>
  </si>
  <si>
    <t>Qtr Gross Tax Due</t>
  </si>
  <si>
    <t>Audited Quarter</t>
  </si>
  <si>
    <t>to 9/30/11</t>
  </si>
  <si>
    <t>to 6/30/11</t>
  </si>
  <si>
    <t>to 12/31/11</t>
  </si>
  <si>
    <t>to 3/31/12</t>
  </si>
  <si>
    <t>to 6/30/12</t>
  </si>
  <si>
    <t>to 9/30/12</t>
  </si>
  <si>
    <t>to 9/30/13</t>
  </si>
  <si>
    <t>2q2013</t>
  </si>
  <si>
    <t>3q2013</t>
  </si>
  <si>
    <t>4q2013</t>
  </si>
  <si>
    <t>1q2013</t>
  </si>
  <si>
    <t>to 6/31/13</t>
  </si>
  <si>
    <t>Two months</t>
  </si>
  <si>
    <t>Three months</t>
  </si>
  <si>
    <t>Here we GO!</t>
  </si>
  <si>
    <t>Rounding level?</t>
  </si>
  <si>
    <t>to 03/31/14</t>
  </si>
  <si>
    <t>Total Interest Due</t>
  </si>
  <si>
    <t>Example of new rate set in Dec 2013 for 2104 use.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</si>
</sst>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4" fontId="1" fillId="0" borderId="0" xfId="44" applyFont="1" applyAlignment="1">
      <alignment/>
    </xf>
    <xf numFmtId="44" fontId="1" fillId="0" borderId="12" xfId="44" applyFont="1" applyBorder="1" applyAlignment="1">
      <alignment/>
    </xf>
    <xf numFmtId="4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/>
    </xf>
    <xf numFmtId="44" fontId="0" fillId="0" borderId="14" xfId="0" applyNumberFormat="1" applyBorder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Border="1" applyAlignment="1">
      <alignment/>
    </xf>
    <xf numFmtId="14" fontId="0" fillId="0" borderId="12" xfId="0" applyNumberFormat="1" applyBorder="1" applyAlignment="1">
      <alignment/>
    </xf>
    <xf numFmtId="44" fontId="1" fillId="0" borderId="0" xfId="44" applyFont="1" applyFill="1" applyBorder="1" applyAlignment="1">
      <alignment/>
    </xf>
    <xf numFmtId="44" fontId="1" fillId="32" borderId="12" xfId="44" applyFont="1" applyFill="1" applyBorder="1" applyAlignment="1">
      <alignment/>
    </xf>
    <xf numFmtId="168" fontId="0" fillId="32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44" fontId="1" fillId="33" borderId="12" xfId="44" applyFont="1" applyFill="1" applyBorder="1" applyAlignment="1">
      <alignment/>
    </xf>
    <xf numFmtId="0" fontId="0" fillId="34" borderId="11" xfId="0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44" fontId="1" fillId="3" borderId="12" xfId="44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13</xdr:row>
      <xdr:rowOff>19050</xdr:rowOff>
    </xdr:from>
    <xdr:to>
      <xdr:col>9</xdr:col>
      <xdr:colOff>104775</xdr:colOff>
      <xdr:row>20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4210050" y="2543175"/>
          <a:ext cx="1828800" cy="1323975"/>
        </a:xfrm>
        <a:prstGeom prst="wedgeRectCallout">
          <a:avLst>
            <a:gd name="adj1" fmla="val -27083"/>
            <a:gd name="adj2" fmla="val -93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Blue shade shows effect of subsequent credit quarter.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Interest for 1st Q2011 is 1 month's (Oct) interest on $100.00 plus 2 month's (Nov,Dec) interest on $50.00  
</a:t>
          </a:r>
        </a:p>
      </xdr:txBody>
    </xdr:sp>
    <xdr:clientData/>
  </xdr:twoCellAnchor>
  <xdr:twoCellAnchor>
    <xdr:from>
      <xdr:col>10</xdr:col>
      <xdr:colOff>323850</xdr:colOff>
      <xdr:row>14</xdr:row>
      <xdr:rowOff>123825</xdr:rowOff>
    </xdr:from>
    <xdr:to>
      <xdr:col>13</xdr:col>
      <xdr:colOff>47625</xdr:colOff>
      <xdr:row>19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6810375" y="2838450"/>
          <a:ext cx="1828800" cy="1009650"/>
        </a:xfrm>
        <a:prstGeom prst="wedgeRectCallout">
          <a:avLst>
            <a:gd name="adj1" fmla="val -5726"/>
            <a:gd name="adj2" fmla="val -160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Interest for the 1Q2011 is 1 month's (May) interest on $50.00  Interest for 2Q2011 is 1 month's (May) interest on $150.00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tabSelected="1" zoomScalePageLayoutView="0" workbookViewId="0" topLeftCell="A1">
      <selection activeCell="A30" sqref="A30:Q30"/>
    </sheetView>
  </sheetViews>
  <sheetFormatPr defaultColWidth="9.140625" defaultRowHeight="15"/>
  <cols>
    <col min="3" max="3" width="11.140625" style="0" customWidth="1"/>
    <col min="4" max="4" width="8.28125" style="0" bestFit="1" customWidth="1"/>
    <col min="5" max="5" width="10.00390625" style="0" bestFit="1" customWidth="1"/>
    <col min="6" max="6" width="8.28125" style="0" bestFit="1" customWidth="1"/>
    <col min="7" max="7" width="11.00390625" style="0" bestFit="1" customWidth="1"/>
    <col min="8" max="9" width="11.00390625" style="0" customWidth="1"/>
    <col min="10" max="10" width="8.28125" style="0" bestFit="1" customWidth="1"/>
    <col min="11" max="11" width="11.00390625" style="0" bestFit="1" customWidth="1"/>
    <col min="12" max="12" width="10.57421875" style="0" bestFit="1" customWidth="1"/>
    <col min="13" max="13" width="10.00390625" style="0" bestFit="1" customWidth="1"/>
    <col min="14" max="14" width="8.28125" style="0" bestFit="1" customWidth="1"/>
    <col min="15" max="15" width="10.00390625" style="0" bestFit="1" customWidth="1"/>
    <col min="16" max="16" width="8.28125" style="0" bestFit="1" customWidth="1"/>
    <col min="17" max="17" width="11.7109375" style="0" bestFit="1" customWidth="1"/>
    <col min="18" max="18" width="13.421875" style="0" bestFit="1" customWidth="1"/>
    <col min="19" max="19" width="11.00390625" style="0" bestFit="1" customWidth="1"/>
    <col min="20" max="20" width="9.00390625" style="0" bestFit="1" customWidth="1"/>
    <col min="21" max="21" width="10.00390625" style="0" bestFit="1" customWidth="1"/>
    <col min="22" max="22" width="9.00390625" style="0" bestFit="1" customWidth="1"/>
    <col min="23" max="23" width="10.00390625" style="0" bestFit="1" customWidth="1"/>
    <col min="24" max="24" width="9.00390625" style="0" bestFit="1" customWidth="1"/>
    <col min="25" max="25" width="11.00390625" style="0" bestFit="1" customWidth="1"/>
    <col min="26" max="26" width="11.7109375" style="0" bestFit="1" customWidth="1"/>
    <col min="27" max="27" width="11.00390625" style="0" bestFit="1" customWidth="1"/>
    <col min="28" max="29" width="12.8515625" style="0" bestFit="1" customWidth="1"/>
  </cols>
  <sheetData>
    <row r="1" spans="12:27" ht="15">
      <c r="L1" t="s">
        <v>34</v>
      </c>
      <c r="Q1" t="s">
        <v>31</v>
      </c>
      <c r="R1" t="s">
        <v>32</v>
      </c>
      <c r="T1" t="s">
        <v>37</v>
      </c>
      <c r="Z1" t="s">
        <v>31</v>
      </c>
      <c r="AA1" t="s">
        <v>32</v>
      </c>
    </row>
    <row r="2" spans="1:34" ht="18.75">
      <c r="A2" s="12" t="s">
        <v>0</v>
      </c>
      <c r="J2">
        <v>0.05</v>
      </c>
      <c r="K2">
        <v>12</v>
      </c>
      <c r="L2" s="15">
        <f>ROUND(J2/K2,6)</f>
        <v>0.004167</v>
      </c>
      <c r="M2">
        <v>50000</v>
      </c>
      <c r="N2">
        <f>L2*M2</f>
        <v>208.35</v>
      </c>
      <c r="O2" s="14">
        <f>N2*12</f>
        <v>2500.2</v>
      </c>
      <c r="R2" s="15">
        <f>L2</f>
        <v>0.004167</v>
      </c>
      <c r="T2">
        <v>0.06</v>
      </c>
      <c r="U2">
        <v>12</v>
      </c>
      <c r="V2" s="15">
        <f>ROUND(T2/U2,6)</f>
        <v>0.005</v>
      </c>
      <c r="W2">
        <v>50000</v>
      </c>
      <c r="X2">
        <f>V2*W2</f>
        <v>250</v>
      </c>
      <c r="Y2" s="14">
        <f>X2*12</f>
        <v>3000</v>
      </c>
      <c r="AA2" s="15">
        <f>V2</f>
        <v>0.005</v>
      </c>
      <c r="AE2" s="15"/>
      <c r="AH2" s="14"/>
    </row>
    <row r="3" spans="1:34" ht="15">
      <c r="A3" s="11" t="s">
        <v>1</v>
      </c>
      <c r="J3">
        <v>0.05</v>
      </c>
      <c r="K3">
        <v>12</v>
      </c>
      <c r="L3" s="15">
        <f>ROUND(J3/K3,6)</f>
        <v>0.004167</v>
      </c>
      <c r="M3">
        <v>10000</v>
      </c>
      <c r="N3">
        <f>L3*M3</f>
        <v>41.669999999999995</v>
      </c>
      <c r="O3" s="14">
        <f>N3*12</f>
        <v>500.03999999999996</v>
      </c>
      <c r="Q3" s="15">
        <f>L3</f>
        <v>0.004167</v>
      </c>
      <c r="R3" s="15">
        <f>L3</f>
        <v>0.004167</v>
      </c>
      <c r="T3">
        <v>0.06</v>
      </c>
      <c r="U3">
        <v>12</v>
      </c>
      <c r="V3" s="15">
        <f>ROUND(T3/U3,6)</f>
        <v>0.005</v>
      </c>
      <c r="W3">
        <v>10000</v>
      </c>
      <c r="X3">
        <f>V3*W3</f>
        <v>50</v>
      </c>
      <c r="Y3" s="14">
        <f>X3*12</f>
        <v>600</v>
      </c>
      <c r="Z3" s="15">
        <f>V3</f>
        <v>0.005</v>
      </c>
      <c r="AA3" s="15">
        <f>V3</f>
        <v>0.005</v>
      </c>
      <c r="AE3" s="15"/>
      <c r="AH3" s="14"/>
    </row>
    <row r="4" spans="1:34" ht="15">
      <c r="A4" s="11" t="s">
        <v>16</v>
      </c>
      <c r="J4">
        <f>J3</f>
        <v>0.05</v>
      </c>
      <c r="K4">
        <v>12</v>
      </c>
      <c r="L4" s="15">
        <f>ROUND(J4/K4,6)</f>
        <v>0.004167</v>
      </c>
      <c r="M4">
        <v>1000</v>
      </c>
      <c r="N4">
        <f>L4*M4</f>
        <v>4.167</v>
      </c>
      <c r="O4" s="14">
        <f>N4*12</f>
        <v>50.004</v>
      </c>
      <c r="Q4" s="15">
        <f>L4</f>
        <v>0.004167</v>
      </c>
      <c r="R4" s="15">
        <f>L4</f>
        <v>0.004167</v>
      </c>
      <c r="T4">
        <v>0.06</v>
      </c>
      <c r="U4">
        <v>12</v>
      </c>
      <c r="V4" s="15">
        <f>ROUND(T4/U4,6)</f>
        <v>0.005</v>
      </c>
      <c r="W4">
        <v>1000</v>
      </c>
      <c r="X4">
        <f>V4*W4</f>
        <v>5</v>
      </c>
      <c r="Y4" s="14">
        <f>X4*12</f>
        <v>60</v>
      </c>
      <c r="Z4" s="15">
        <f>V4</f>
        <v>0.005</v>
      </c>
      <c r="AA4" s="15">
        <f>V4</f>
        <v>0.005</v>
      </c>
      <c r="AE4" s="15"/>
      <c r="AH4" s="14"/>
    </row>
    <row r="5" spans="17:27" ht="15">
      <c r="Q5" s="21">
        <f>SUM(Q3:Q4)</f>
        <v>0.008334</v>
      </c>
      <c r="R5" s="20">
        <f>SUM(R2:R4)</f>
        <v>0.012500999999999998</v>
      </c>
      <c r="V5" s="30" t="s">
        <v>33</v>
      </c>
      <c r="W5" s="30"/>
      <c r="Z5" s="21">
        <f>SUM(Z3:Z4)</f>
        <v>0.01</v>
      </c>
      <c r="AA5" s="20">
        <f>SUM(AA2:AA4)</f>
        <v>0.015</v>
      </c>
    </row>
    <row r="6" spans="1:3" ht="15">
      <c r="A6" s="36" t="s">
        <v>18</v>
      </c>
      <c r="B6" s="36" t="s">
        <v>15</v>
      </c>
      <c r="C6" s="36" t="s">
        <v>17</v>
      </c>
    </row>
    <row r="7" spans="1:28" ht="15">
      <c r="A7" s="36"/>
      <c r="B7" s="36"/>
      <c r="C7" s="36"/>
      <c r="D7" s="1" t="s">
        <v>12</v>
      </c>
      <c r="E7" s="1" t="s">
        <v>2</v>
      </c>
      <c r="F7" s="1" t="s">
        <v>12</v>
      </c>
      <c r="G7" s="1" t="s">
        <v>2</v>
      </c>
      <c r="H7" s="1" t="s">
        <v>12</v>
      </c>
      <c r="I7" s="1" t="s">
        <v>2</v>
      </c>
      <c r="J7" s="1" t="s">
        <v>12</v>
      </c>
      <c r="K7" s="1" t="s">
        <v>2</v>
      </c>
      <c r="L7" s="1" t="s">
        <v>12</v>
      </c>
      <c r="M7" s="1" t="s">
        <v>2</v>
      </c>
      <c r="N7" s="1" t="s">
        <v>12</v>
      </c>
      <c r="O7" s="1" t="s">
        <v>2</v>
      </c>
      <c r="P7" s="1" t="s">
        <v>12</v>
      </c>
      <c r="Q7" s="1" t="s">
        <v>2</v>
      </c>
      <c r="R7" s="1" t="s">
        <v>12</v>
      </c>
      <c r="S7" s="1" t="s">
        <v>2</v>
      </c>
      <c r="T7" s="1" t="s">
        <v>12</v>
      </c>
      <c r="U7" s="1" t="s">
        <v>2</v>
      </c>
      <c r="V7" s="25" t="s">
        <v>12</v>
      </c>
      <c r="W7" s="25" t="s">
        <v>2</v>
      </c>
      <c r="X7" s="1" t="s">
        <v>12</v>
      </c>
      <c r="Y7" s="1" t="s">
        <v>2</v>
      </c>
      <c r="Z7" s="1" t="s">
        <v>12</v>
      </c>
      <c r="AA7" s="1" t="s">
        <v>2</v>
      </c>
      <c r="AB7" s="7" t="s">
        <v>14</v>
      </c>
    </row>
    <row r="8" spans="3:28" ht="15">
      <c r="C8" s="4"/>
      <c r="D8" s="2"/>
      <c r="E8" s="3" t="s">
        <v>20</v>
      </c>
      <c r="F8" s="2"/>
      <c r="G8" s="3" t="s">
        <v>19</v>
      </c>
      <c r="H8" s="2"/>
      <c r="I8" s="3" t="s">
        <v>21</v>
      </c>
      <c r="J8" s="2"/>
      <c r="K8" s="3" t="s">
        <v>22</v>
      </c>
      <c r="L8" s="2"/>
      <c r="M8" s="3" t="s">
        <v>23</v>
      </c>
      <c r="N8" s="2"/>
      <c r="O8" s="3" t="s">
        <v>24</v>
      </c>
      <c r="P8" s="2"/>
      <c r="Q8" s="17">
        <v>41274</v>
      </c>
      <c r="R8" s="2"/>
      <c r="S8" s="17">
        <v>41364</v>
      </c>
      <c r="T8" s="2"/>
      <c r="U8" s="3" t="s">
        <v>30</v>
      </c>
      <c r="V8" s="26"/>
      <c r="W8" s="27" t="s">
        <v>25</v>
      </c>
      <c r="X8" s="2"/>
      <c r="Y8" s="3" t="s">
        <v>11</v>
      </c>
      <c r="Z8" s="2"/>
      <c r="AA8" s="3" t="s">
        <v>35</v>
      </c>
      <c r="AB8" s="8"/>
    </row>
    <row r="9" spans="1:28" ht="15">
      <c r="A9" t="s">
        <v>3</v>
      </c>
      <c r="B9">
        <v>12</v>
      </c>
      <c r="C9" s="4">
        <v>100</v>
      </c>
      <c r="D9" s="2">
        <v>100</v>
      </c>
      <c r="E9" s="22">
        <f>IF(D9&lt;0,0,D9*0.02)</f>
        <v>2</v>
      </c>
      <c r="F9" s="23">
        <v>100</v>
      </c>
      <c r="G9" s="19">
        <f>IF(F9&lt;0,0,F9*0.03)</f>
        <v>3</v>
      </c>
      <c r="H9" s="23">
        <v>50</v>
      </c>
      <c r="I9" s="19">
        <v>2</v>
      </c>
      <c r="J9" s="23">
        <v>50</v>
      </c>
      <c r="K9" s="19">
        <f>IF(J9&lt;0,0,J9*0.03)</f>
        <v>1.5</v>
      </c>
      <c r="L9" s="23">
        <v>0</v>
      </c>
      <c r="M9" s="19">
        <v>0.5</v>
      </c>
      <c r="N9" s="2">
        <v>0</v>
      </c>
      <c r="O9" s="19">
        <f>IF(N9&lt;0,0,N9*0.03)</f>
        <v>0</v>
      </c>
      <c r="P9" s="2">
        <v>0</v>
      </c>
      <c r="Q9" s="19">
        <f aca="true" t="shared" si="0" ref="Q9:S15">IF(P9&lt;0,0,P9*0.03)</f>
        <v>0</v>
      </c>
      <c r="R9" s="2">
        <v>0</v>
      </c>
      <c r="S9" s="19">
        <f t="shared" si="0"/>
        <v>0</v>
      </c>
      <c r="T9" s="2">
        <v>0</v>
      </c>
      <c r="U9" s="19">
        <f aca="true" t="shared" si="1" ref="U9:U16">IF(T9&lt;0,0,T9*0.03)</f>
        <v>0</v>
      </c>
      <c r="V9" s="26">
        <v>0</v>
      </c>
      <c r="W9" s="19">
        <f>IF(V9&lt;0,0,V9*0.03)</f>
        <v>0</v>
      </c>
      <c r="X9" s="2">
        <v>0</v>
      </c>
      <c r="Y9" s="19">
        <f>ROUND(X9*0.03,2)</f>
        <v>0</v>
      </c>
      <c r="Z9" s="2">
        <v>0</v>
      </c>
      <c r="AA9" s="19">
        <f>ROUND(Z9*0.03,2)</f>
        <v>0</v>
      </c>
      <c r="AB9" s="9">
        <f>$AA9+$Y9+$W9+$U9+$S9+$Q9+$O9+$M9+$K9+$I9+$G9+$E9</f>
        <v>9</v>
      </c>
    </row>
    <row r="10" spans="1:28" ht="15">
      <c r="A10" t="s">
        <v>4</v>
      </c>
      <c r="B10">
        <v>12</v>
      </c>
      <c r="C10" s="4">
        <v>100</v>
      </c>
      <c r="D10" s="2"/>
      <c r="E10" s="5"/>
      <c r="F10" s="2">
        <v>100</v>
      </c>
      <c r="G10" s="22">
        <f>IF(F10&lt;0,0,F10*0.02)</f>
        <v>2</v>
      </c>
      <c r="H10" s="2">
        <v>100</v>
      </c>
      <c r="I10" s="19">
        <f>IF(H10&lt;0,0,H10*0.03)</f>
        <v>3</v>
      </c>
      <c r="J10" s="23">
        <v>100</v>
      </c>
      <c r="K10" s="19">
        <f>IF(J10&lt;0,0,J10*0.03)</f>
        <v>3</v>
      </c>
      <c r="L10" s="23">
        <v>0</v>
      </c>
      <c r="M10" s="19">
        <v>1</v>
      </c>
      <c r="N10" s="2">
        <v>0</v>
      </c>
      <c r="O10" s="19">
        <f>IF(N10&lt;0,0,N10*0.03)</f>
        <v>0</v>
      </c>
      <c r="P10" s="2">
        <v>0</v>
      </c>
      <c r="Q10" s="19">
        <f t="shared" si="0"/>
        <v>0</v>
      </c>
      <c r="R10" s="2">
        <v>0</v>
      </c>
      <c r="S10" s="19">
        <f t="shared" si="0"/>
        <v>0</v>
      </c>
      <c r="T10" s="2">
        <v>0</v>
      </c>
      <c r="U10" s="19">
        <f t="shared" si="1"/>
        <v>0</v>
      </c>
      <c r="V10" s="26">
        <v>0</v>
      </c>
      <c r="W10" s="19">
        <f>IF(V10&lt;0,0,V10*0.03)</f>
        <v>0</v>
      </c>
      <c r="X10" s="2">
        <v>0</v>
      </c>
      <c r="Y10" s="19">
        <f>ROUND(X10*0.03,2)</f>
        <v>0</v>
      </c>
      <c r="Z10" s="2">
        <v>0</v>
      </c>
      <c r="AA10" s="19">
        <f>ROUND(Z10*0.03,2)</f>
        <v>0</v>
      </c>
      <c r="AB10" s="9">
        <f>$AA10+$Y10+$W10+$U10+$S10+$Q10+$O10+$M10+$K10+$I10+$G10+$E10</f>
        <v>9</v>
      </c>
    </row>
    <row r="11" spans="1:28" ht="15">
      <c r="A11" t="s">
        <v>5</v>
      </c>
      <c r="B11">
        <v>12</v>
      </c>
      <c r="C11" s="4">
        <v>-50</v>
      </c>
      <c r="D11" s="2" t="s">
        <v>13</v>
      </c>
      <c r="E11" s="5"/>
      <c r="F11" s="2"/>
      <c r="G11" s="5"/>
      <c r="H11" s="24">
        <v>-50</v>
      </c>
      <c r="I11" s="19">
        <f>IF(H11&lt;0,0,H11*0.02)</f>
        <v>0</v>
      </c>
      <c r="J11" s="2">
        <v>0</v>
      </c>
      <c r="K11" s="19">
        <f>IF(J11&lt;0,0,J11*0.03)</f>
        <v>0</v>
      </c>
      <c r="L11" s="2">
        <v>0</v>
      </c>
      <c r="M11" s="19">
        <f>IF(L11&lt;0,0,L11*0.03)</f>
        <v>0</v>
      </c>
      <c r="N11" s="2">
        <v>0</v>
      </c>
      <c r="O11" s="19">
        <f>IF(N11&lt;0,0,N11*0.03)</f>
        <v>0</v>
      </c>
      <c r="P11" s="2">
        <v>0</v>
      </c>
      <c r="Q11" s="19">
        <f t="shared" si="0"/>
        <v>0</v>
      </c>
      <c r="R11" s="2">
        <v>0</v>
      </c>
      <c r="S11" s="19">
        <f t="shared" si="0"/>
        <v>0</v>
      </c>
      <c r="T11" s="2">
        <v>0</v>
      </c>
      <c r="U11" s="19">
        <f t="shared" si="1"/>
        <v>0</v>
      </c>
      <c r="V11" s="26">
        <v>0</v>
      </c>
      <c r="W11" s="19">
        <f>IF(V11&lt;0,0,V11*0.03)</f>
        <v>0</v>
      </c>
      <c r="X11" s="2">
        <v>0</v>
      </c>
      <c r="Y11" s="19">
        <f>ROUND(X11*0.03,2)</f>
        <v>0</v>
      </c>
      <c r="Z11" s="2">
        <v>0</v>
      </c>
      <c r="AA11" s="19">
        <f>ROUND(Z11*0.03,2)</f>
        <v>0</v>
      </c>
      <c r="AB11" s="9">
        <f>$AA11+$Y11+$W11+$U11+$S11+$Q11+$O11+$M11+$K11+$I11+$G11+$E11</f>
        <v>0</v>
      </c>
    </row>
    <row r="12" spans="1:28" ht="15">
      <c r="A12" t="s">
        <v>6</v>
      </c>
      <c r="B12">
        <v>12</v>
      </c>
      <c r="C12" s="4">
        <v>200</v>
      </c>
      <c r="D12" s="2" t="s">
        <v>13</v>
      </c>
      <c r="E12" s="5"/>
      <c r="F12" s="2"/>
      <c r="G12" s="5"/>
      <c r="H12" s="2"/>
      <c r="I12" s="5"/>
      <c r="J12" s="2">
        <v>200</v>
      </c>
      <c r="K12" s="22">
        <f>IF(J12&lt;0,0,J12*0.02)</f>
        <v>4</v>
      </c>
      <c r="L12" s="2">
        <v>200</v>
      </c>
      <c r="M12" s="19">
        <f>IF(L12&lt;0,0,L12*0.03)</f>
        <v>6</v>
      </c>
      <c r="N12" s="2">
        <v>200</v>
      </c>
      <c r="O12" s="19">
        <f>IF(N12&lt;0,0,N12*0.03)</f>
        <v>6</v>
      </c>
      <c r="P12" s="2">
        <v>200</v>
      </c>
      <c r="Q12" s="19">
        <f t="shared" si="0"/>
        <v>6</v>
      </c>
      <c r="R12" s="2">
        <v>200</v>
      </c>
      <c r="S12" s="19">
        <f t="shared" si="0"/>
        <v>6</v>
      </c>
      <c r="T12" s="2">
        <v>200</v>
      </c>
      <c r="U12" s="19">
        <f t="shared" si="1"/>
        <v>6</v>
      </c>
      <c r="V12" s="26">
        <v>200</v>
      </c>
      <c r="W12" s="19">
        <f>IF(V12&lt;0,0,V12*0.012501)</f>
        <v>2.5002</v>
      </c>
      <c r="X12" s="2">
        <v>200</v>
      </c>
      <c r="Y12" s="19">
        <f>ROUND(X12*0.012501,2)</f>
        <v>2.5</v>
      </c>
      <c r="Z12" s="2">
        <v>200</v>
      </c>
      <c r="AA12" s="19">
        <f>ROUND(Z12*0.015,2)</f>
        <v>3</v>
      </c>
      <c r="AB12" s="9">
        <f>$AA12+$Y12+$W12+$U12+$S12+$Q12+$O12+$M12+$K12+$I12+$G12+$E12</f>
        <v>42.0002</v>
      </c>
    </row>
    <row r="13" spans="1:28" ht="15">
      <c r="A13" t="s">
        <v>7</v>
      </c>
      <c r="B13">
        <v>12</v>
      </c>
      <c r="C13" s="4">
        <v>-150</v>
      </c>
      <c r="D13" s="2"/>
      <c r="E13" s="5"/>
      <c r="F13" s="2"/>
      <c r="G13" s="5"/>
      <c r="H13" s="2"/>
      <c r="I13" s="5"/>
      <c r="J13" s="2"/>
      <c r="K13" s="5"/>
      <c r="L13" s="23">
        <v>-150</v>
      </c>
      <c r="M13" s="22">
        <f>IF(L13&lt;0,0,L13*0.02)</f>
        <v>0</v>
      </c>
      <c r="N13" s="2">
        <v>0</v>
      </c>
      <c r="O13" s="19">
        <f>IF(N13&lt;0,0,N13*0.03)</f>
        <v>0</v>
      </c>
      <c r="P13" s="2">
        <v>0</v>
      </c>
      <c r="Q13" s="19">
        <f t="shared" si="0"/>
        <v>0</v>
      </c>
      <c r="R13" s="2">
        <v>0</v>
      </c>
      <c r="S13" s="19">
        <f t="shared" si="0"/>
        <v>0</v>
      </c>
      <c r="T13" s="2">
        <v>0</v>
      </c>
      <c r="U13" s="19">
        <f t="shared" si="1"/>
        <v>0</v>
      </c>
      <c r="V13" s="26">
        <v>0</v>
      </c>
      <c r="W13" s="19">
        <f>IF(V13&lt;0,0,V13*0.03)</f>
        <v>0</v>
      </c>
      <c r="X13" s="2">
        <v>0</v>
      </c>
      <c r="Y13" s="19">
        <f>ROUND(X13*0.03,2)</f>
        <v>0</v>
      </c>
      <c r="Z13" s="2">
        <v>0</v>
      </c>
      <c r="AA13" s="19">
        <f aca="true" t="shared" si="2" ref="AA13:AA19">ROUND(Z13*0.015,2)</f>
        <v>0</v>
      </c>
      <c r="AB13" s="9">
        <f aca="true" t="shared" si="3" ref="AB13:AB20">$AA13+$Y13+$W13+$U13+$S13+$Q13+$O13+$M13+$K13+$I13+$G13+$E13</f>
        <v>0</v>
      </c>
    </row>
    <row r="14" spans="1:28" ht="15">
      <c r="A14" t="s">
        <v>8</v>
      </c>
      <c r="B14">
        <v>12</v>
      </c>
      <c r="C14" s="4">
        <v>100</v>
      </c>
      <c r="D14" s="2"/>
      <c r="E14" s="5"/>
      <c r="F14" s="2"/>
      <c r="G14" s="5"/>
      <c r="H14" s="2"/>
      <c r="I14" s="5"/>
      <c r="J14" s="2"/>
      <c r="K14" s="5"/>
      <c r="L14" s="2"/>
      <c r="M14" s="5"/>
      <c r="N14" s="2">
        <v>100</v>
      </c>
      <c r="O14" s="22">
        <f>IF(N14&lt;0,0,N14*0.02)</f>
        <v>2</v>
      </c>
      <c r="P14" s="2">
        <v>100</v>
      </c>
      <c r="Q14" s="19">
        <f t="shared" si="0"/>
        <v>3</v>
      </c>
      <c r="R14" s="2">
        <v>100</v>
      </c>
      <c r="S14" s="19">
        <f t="shared" si="0"/>
        <v>3</v>
      </c>
      <c r="T14" s="2">
        <v>100</v>
      </c>
      <c r="U14" s="19">
        <f t="shared" si="1"/>
        <v>3</v>
      </c>
      <c r="V14" s="26">
        <v>100</v>
      </c>
      <c r="W14" s="19">
        <f>IF(V14&lt;0,0,V14*0.012501)</f>
        <v>1.2501</v>
      </c>
      <c r="X14" s="2">
        <v>100</v>
      </c>
      <c r="Y14" s="19">
        <f>ROUND(X14*0.012501,2)</f>
        <v>1.25</v>
      </c>
      <c r="Z14" s="2">
        <v>100</v>
      </c>
      <c r="AA14" s="19">
        <f t="shared" si="2"/>
        <v>1.5</v>
      </c>
      <c r="AB14" s="9">
        <f t="shared" si="3"/>
        <v>15.0001</v>
      </c>
    </row>
    <row r="15" spans="1:28" ht="15">
      <c r="A15" t="s">
        <v>9</v>
      </c>
      <c r="B15">
        <v>12</v>
      </c>
      <c r="C15" s="4">
        <v>300</v>
      </c>
      <c r="D15" s="2"/>
      <c r="E15" s="5"/>
      <c r="F15" s="2"/>
      <c r="G15" s="5"/>
      <c r="H15" s="2"/>
      <c r="I15" s="5"/>
      <c r="J15" s="2"/>
      <c r="K15" s="5"/>
      <c r="L15" s="2"/>
      <c r="M15" s="5"/>
      <c r="N15" s="2"/>
      <c r="O15" s="5"/>
      <c r="P15" s="2">
        <v>300</v>
      </c>
      <c r="Q15" s="22">
        <f>IF(P15&lt;0,0,P15*0.02)</f>
        <v>6</v>
      </c>
      <c r="R15" s="2">
        <v>300</v>
      </c>
      <c r="S15" s="19">
        <f t="shared" si="0"/>
        <v>9</v>
      </c>
      <c r="T15" s="2">
        <v>300</v>
      </c>
      <c r="U15" s="19">
        <f t="shared" si="1"/>
        <v>9</v>
      </c>
      <c r="V15" s="26">
        <v>300</v>
      </c>
      <c r="W15" s="19">
        <f>IF(V15&lt;0,0,V15*0.012501)</f>
        <v>3.7503</v>
      </c>
      <c r="X15" s="2">
        <v>300</v>
      </c>
      <c r="Y15" s="19">
        <f>ROUND(X15*0.012501,2)</f>
        <v>3.75</v>
      </c>
      <c r="Z15" s="2">
        <v>300</v>
      </c>
      <c r="AA15" s="19">
        <f t="shared" si="2"/>
        <v>4.5</v>
      </c>
      <c r="AB15" s="9">
        <f t="shared" si="3"/>
        <v>36.000299999999996</v>
      </c>
    </row>
    <row r="16" spans="1:28" ht="15">
      <c r="A16" t="s">
        <v>10</v>
      </c>
      <c r="B16">
        <v>12</v>
      </c>
      <c r="C16" s="4">
        <v>200</v>
      </c>
      <c r="D16" s="2"/>
      <c r="E16" s="5"/>
      <c r="F16" s="2"/>
      <c r="G16" s="5"/>
      <c r="H16" s="2"/>
      <c r="I16" s="5"/>
      <c r="J16" s="2"/>
      <c r="K16" s="5"/>
      <c r="L16" s="2"/>
      <c r="M16" s="5"/>
      <c r="N16" s="2"/>
      <c r="O16" s="5"/>
      <c r="P16" s="2"/>
      <c r="Q16" s="5"/>
      <c r="R16" s="2">
        <v>200</v>
      </c>
      <c r="S16" s="22">
        <f>IF(R16&lt;0,0,R16*0.02)</f>
        <v>4</v>
      </c>
      <c r="T16" s="2">
        <v>200</v>
      </c>
      <c r="U16" s="19">
        <f t="shared" si="1"/>
        <v>6</v>
      </c>
      <c r="V16" s="29">
        <v>200</v>
      </c>
      <c r="W16" s="19">
        <f>IF(V16&lt;0,0,V16*0.012501)</f>
        <v>2.5002</v>
      </c>
      <c r="X16" s="16">
        <v>200</v>
      </c>
      <c r="Y16" s="19">
        <f>ROUND(X16*0.012501,2)</f>
        <v>2.5</v>
      </c>
      <c r="Z16" s="16">
        <v>200</v>
      </c>
      <c r="AA16" s="19">
        <f t="shared" si="2"/>
        <v>3</v>
      </c>
      <c r="AB16" s="9">
        <f t="shared" si="3"/>
        <v>18.0002</v>
      </c>
    </row>
    <row r="17" spans="1:28" ht="15">
      <c r="A17" t="s">
        <v>29</v>
      </c>
      <c r="B17">
        <v>12</v>
      </c>
      <c r="C17" s="4">
        <v>100</v>
      </c>
      <c r="D17" s="2"/>
      <c r="E17" s="5"/>
      <c r="F17" s="2"/>
      <c r="G17" s="5"/>
      <c r="H17" s="2"/>
      <c r="I17" s="5"/>
      <c r="J17" s="2"/>
      <c r="K17" s="5"/>
      <c r="L17" s="2"/>
      <c r="M17" s="5"/>
      <c r="N17" s="2"/>
      <c r="O17" s="5"/>
      <c r="P17" s="2"/>
      <c r="Q17" s="5"/>
      <c r="R17" s="2"/>
      <c r="S17" s="5"/>
      <c r="T17" s="2">
        <f>C17</f>
        <v>100</v>
      </c>
      <c r="U17" s="22">
        <f>IF(T17&lt;0,0,T17*0.02)</f>
        <v>2</v>
      </c>
      <c r="V17" s="26">
        <v>100</v>
      </c>
      <c r="W17" s="19">
        <f>IF(V17&lt;0,0,V17*0.012501)</f>
        <v>1.2501</v>
      </c>
      <c r="X17" s="2">
        <f>V17</f>
        <v>100</v>
      </c>
      <c r="Y17" s="19">
        <f>IF(X17&lt;0,0,X17*0.012501)</f>
        <v>1.2501</v>
      </c>
      <c r="Z17" s="2">
        <f>X17</f>
        <v>100</v>
      </c>
      <c r="AA17" s="19">
        <f t="shared" si="2"/>
        <v>1.5</v>
      </c>
      <c r="AB17" s="9">
        <f t="shared" si="3"/>
        <v>6.0001999999999995</v>
      </c>
    </row>
    <row r="18" spans="1:28" ht="15">
      <c r="A18" t="s">
        <v>26</v>
      </c>
      <c r="B18">
        <v>12</v>
      </c>
      <c r="C18" s="18">
        <v>100</v>
      </c>
      <c r="D18" s="2"/>
      <c r="E18" s="5"/>
      <c r="F18" s="2"/>
      <c r="G18" s="5"/>
      <c r="H18" s="2"/>
      <c r="I18" s="5"/>
      <c r="J18" s="2"/>
      <c r="K18" s="5"/>
      <c r="L18" s="2"/>
      <c r="M18" s="5"/>
      <c r="N18" s="2"/>
      <c r="O18" s="5"/>
      <c r="P18" s="2"/>
      <c r="Q18" s="5"/>
      <c r="R18" s="2"/>
      <c r="S18" s="5"/>
      <c r="T18" s="2"/>
      <c r="U18" s="5"/>
      <c r="V18" s="26">
        <v>100</v>
      </c>
      <c r="W18" s="22">
        <f>IF(V18&lt;0,0,V18*0.0083334)</f>
        <v>0.83334</v>
      </c>
      <c r="X18" s="2">
        <f>V18</f>
        <v>100</v>
      </c>
      <c r="Y18" s="19">
        <f>IF(X18&lt;0,0,X18*0.012501)</f>
        <v>1.2501</v>
      </c>
      <c r="Z18" s="2">
        <f>X18</f>
        <v>100</v>
      </c>
      <c r="AA18" s="19">
        <f t="shared" si="2"/>
        <v>1.5</v>
      </c>
      <c r="AB18" s="9">
        <f t="shared" si="3"/>
        <v>3.5834399999999995</v>
      </c>
    </row>
    <row r="19" spans="1:28" ht="15">
      <c r="A19" t="s">
        <v>27</v>
      </c>
      <c r="B19">
        <v>5</v>
      </c>
      <c r="C19" s="18">
        <v>100</v>
      </c>
      <c r="D19" s="2"/>
      <c r="E19" s="5"/>
      <c r="F19" s="2"/>
      <c r="G19" s="5"/>
      <c r="H19" s="2"/>
      <c r="I19" s="5"/>
      <c r="J19" s="2"/>
      <c r="K19" s="5"/>
      <c r="L19" s="2"/>
      <c r="M19" s="5"/>
      <c r="N19" s="2"/>
      <c r="O19" s="5"/>
      <c r="P19" s="2"/>
      <c r="Q19" s="5"/>
      <c r="R19" s="2"/>
      <c r="S19" s="5"/>
      <c r="T19" s="2"/>
      <c r="U19" s="5"/>
      <c r="V19" s="26"/>
      <c r="W19" s="28"/>
      <c r="X19" s="2">
        <f>C19</f>
        <v>100</v>
      </c>
      <c r="Y19" s="22">
        <f>IF(X19&lt;0,0,X19*0.008334)</f>
        <v>0.8333999999999999</v>
      </c>
      <c r="Z19" s="2">
        <f>X19</f>
        <v>100</v>
      </c>
      <c r="AA19" s="19">
        <f t="shared" si="2"/>
        <v>1.5</v>
      </c>
      <c r="AB19" s="9">
        <f t="shared" si="3"/>
        <v>2.3334</v>
      </c>
    </row>
    <row r="20" spans="1:28" ht="15">
      <c r="A20" t="s">
        <v>28</v>
      </c>
      <c r="B20">
        <v>5</v>
      </c>
      <c r="C20" s="18">
        <v>100</v>
      </c>
      <c r="D20" s="2"/>
      <c r="E20" s="5"/>
      <c r="F20" s="2"/>
      <c r="G20" s="5"/>
      <c r="H20" s="2"/>
      <c r="I20" s="5"/>
      <c r="J20" s="2"/>
      <c r="K20" s="5"/>
      <c r="L20" s="2"/>
      <c r="M20" s="5"/>
      <c r="N20" s="2"/>
      <c r="O20" s="5"/>
      <c r="P20" s="2"/>
      <c r="Q20" s="5"/>
      <c r="R20" s="2"/>
      <c r="S20" s="5"/>
      <c r="T20" s="2"/>
      <c r="U20" s="5"/>
      <c r="V20" s="26"/>
      <c r="W20" s="28"/>
      <c r="X20" s="2"/>
      <c r="Y20" s="5"/>
      <c r="Z20" s="2">
        <v>100</v>
      </c>
      <c r="AA20" s="22">
        <f>IF(Z20&lt;0,0,Z20*0.01)</f>
        <v>1</v>
      </c>
      <c r="AB20" s="9">
        <f t="shared" si="3"/>
        <v>1</v>
      </c>
    </row>
    <row r="21" spans="25:28" ht="15">
      <c r="Y21" s="31"/>
      <c r="AA21" s="32"/>
      <c r="AB21" s="6">
        <f>SUM(AB9:AB20)</f>
        <v>141.91784</v>
      </c>
    </row>
    <row r="22" spans="1:4" ht="15">
      <c r="A22" s="13"/>
      <c r="B22" s="34"/>
      <c r="C22" s="34"/>
      <c r="D22" s="34"/>
    </row>
    <row r="23" spans="1:28" ht="15">
      <c r="A23" s="38" t="s">
        <v>36</v>
      </c>
      <c r="B23" s="38"/>
      <c r="C23" s="38"/>
      <c r="E23" s="6">
        <f>SUM(E9:E20)</f>
        <v>2</v>
      </c>
      <c r="G23" s="6">
        <f>SUM(G9:G20)</f>
        <v>5</v>
      </c>
      <c r="I23" s="6">
        <f>SUM(I9:I20)</f>
        <v>5</v>
      </c>
      <c r="K23" s="6">
        <f>SUM(K9:K20)</f>
        <v>8.5</v>
      </c>
      <c r="M23" s="6">
        <f>SUM(M9:M20)</f>
        <v>7.5</v>
      </c>
      <c r="N23" s="6"/>
      <c r="O23" s="6">
        <f>SUM(O9:O20)</f>
        <v>8</v>
      </c>
      <c r="Q23" s="6">
        <f>SUM(Q9:Q20)</f>
        <v>15</v>
      </c>
      <c r="S23" s="6">
        <f>SUM(S9:S20)</f>
        <v>22</v>
      </c>
      <c r="U23" s="6">
        <f>SUM(U9:U20)</f>
        <v>26</v>
      </c>
      <c r="W23" s="6">
        <f>SUM(W9:W20)</f>
        <v>12.08424</v>
      </c>
      <c r="Y23" s="6">
        <f>SUM(Y9:Y20)</f>
        <v>13.333599999999999</v>
      </c>
      <c r="AA23" s="6">
        <f>SUM(AA9:AA20)</f>
        <v>17.5</v>
      </c>
      <c r="AB23" s="6">
        <f>SUM(E23:AA23)</f>
        <v>141.91784</v>
      </c>
    </row>
    <row r="24" spans="1:3" ht="15" customHeight="1">
      <c r="A24" s="37"/>
      <c r="B24" s="37"/>
      <c r="C24" s="37"/>
    </row>
    <row r="27" spans="1:17" ht="1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17" ht="1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1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ht="1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1:17" ht="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17" ht="1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1:17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7" spans="1:17" ht="1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9" spans="1:3" ht="15">
      <c r="A39" s="10"/>
      <c r="B39" s="10"/>
      <c r="C39" s="10"/>
    </row>
    <row r="40" spans="1:3" ht="15">
      <c r="A40" s="10"/>
      <c r="B40" s="10"/>
      <c r="C40" s="10"/>
    </row>
    <row r="41" ht="15">
      <c r="C41" s="4"/>
    </row>
    <row r="42" ht="15">
      <c r="C42" s="4"/>
    </row>
    <row r="43" ht="15">
      <c r="C43" s="4"/>
    </row>
    <row r="45" spans="1:3" ht="15">
      <c r="A45" s="13"/>
      <c r="B45" s="13"/>
      <c r="C45" s="13"/>
    </row>
    <row r="47" spans="1:17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</sheetData>
  <sheetProtection/>
  <mergeCells count="13">
    <mergeCell ref="A37:Q37"/>
    <mergeCell ref="A24:C24"/>
    <mergeCell ref="A23:C23"/>
    <mergeCell ref="C6:C7"/>
    <mergeCell ref="B6:B7"/>
    <mergeCell ref="A30:Q30"/>
    <mergeCell ref="A31:Q31"/>
    <mergeCell ref="A32:Q32"/>
    <mergeCell ref="B22:D22"/>
    <mergeCell ref="A27:Q27"/>
    <mergeCell ref="A28:Q29"/>
    <mergeCell ref="A6:A7"/>
    <mergeCell ref="A33:Q33"/>
  </mergeCells>
  <printOptions/>
  <pageMargins left="0.7" right="0.7" top="0.75" bottom="0.75" header="0.3" footer="0.3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Nevada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Wagner</dc:creator>
  <cp:keywords/>
  <dc:description/>
  <cp:lastModifiedBy>Lonette Turner</cp:lastModifiedBy>
  <cp:lastPrinted>2013-03-22T15:44:39Z</cp:lastPrinted>
  <dcterms:created xsi:type="dcterms:W3CDTF">2013-03-05T23:52:56Z</dcterms:created>
  <dcterms:modified xsi:type="dcterms:W3CDTF">2013-03-22T15:48:44Z</dcterms:modified>
  <cp:category/>
  <cp:version/>
  <cp:contentType/>
  <cp:contentStatus/>
</cp:coreProperties>
</file>